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0"/>
  </bookViews>
  <sheets>
    <sheet name="Sheet2" sheetId="1" r:id="rId1"/>
    <sheet name="IC2 Detail" sheetId="2" r:id="rId2"/>
    <sheet name="IC7 Detail" sheetId="3" r:id="rId3"/>
    <sheet name="WG7 Detail" sheetId="4" r:id="rId4"/>
  </sheets>
  <definedNames>
    <definedName name="_xlnm.Print_Area" localSheetId="0">'Sheet2'!$A$1:$O$9</definedName>
  </definedNames>
  <calcPr fullCalcOnLoad="1"/>
</workbook>
</file>

<file path=xl/comments1.xml><?xml version="1.0" encoding="utf-8"?>
<comments xmlns="http://schemas.openxmlformats.org/spreadsheetml/2006/main">
  <authors>
    <author>Microsoft Office User</author>
  </authors>
  <commentList>
    <comment ref="C1" authorId="0">
      <text>
        <r>
          <rPr>
            <b/>
            <sz val="10"/>
            <rFont val="Calibri"/>
            <family val="2"/>
          </rPr>
          <t>Enter the year from when this will be measured</t>
        </r>
      </text>
    </comment>
    <comment ref="D1" authorId="0">
      <text>
        <r>
          <rPr>
            <b/>
            <sz val="10"/>
            <rFont val="Calibri"/>
            <family val="2"/>
          </rPr>
          <t xml:space="preserve">Enter the value for the baseline year
</t>
        </r>
      </text>
    </comment>
  </commentList>
</comments>
</file>

<file path=xl/sharedStrings.xml><?xml version="1.0" encoding="utf-8"?>
<sst xmlns="http://schemas.openxmlformats.org/spreadsheetml/2006/main" count="176" uniqueCount="127">
  <si>
    <t>Baseline year</t>
  </si>
  <si>
    <t>Baseline value</t>
  </si>
  <si>
    <t>WG8</t>
  </si>
  <si>
    <t>WG7</t>
  </si>
  <si>
    <t>IC1</t>
  </si>
  <si>
    <t>IC2</t>
  </si>
  <si>
    <t>IC3</t>
  </si>
  <si>
    <t>IC6</t>
  </si>
  <si>
    <t>IC7</t>
  </si>
  <si>
    <t>WG13</t>
  </si>
  <si>
    <t>City Contact person</t>
  </si>
  <si>
    <t>Email</t>
  </si>
  <si>
    <t>Contact number</t>
  </si>
  <si>
    <t>Notes</t>
  </si>
  <si>
    <t>Indicator code</t>
  </si>
  <si>
    <t>Indicator Name</t>
  </si>
  <si>
    <t>New subsidised units developed in Brownfields developments as a percentage of all new subsidised units city-wide</t>
  </si>
  <si>
    <t>Gross residential unit density per hectare within integration zones</t>
  </si>
  <si>
    <t>Ratio of housing types in integration zones</t>
  </si>
  <si>
    <t>% households accessing subsidy units in integration zones that come from informal settlements</t>
  </si>
  <si>
    <t>Number of all dwelling units within Integration Zones that are within 800 metres of access points to the integrated public transport system as a percentage of all dwelling units within Integration Zones</t>
  </si>
  <si>
    <t>Value of catalytic projects as listed in the BEPP at financial closure as a % of total MTREF capex budget value</t>
  </si>
  <si>
    <t>The budgeted amount of municipal capital expenditure for catalytic projects contained in BEPP, as a percentage of the municipal capital budget</t>
  </si>
  <si>
    <t>Percentage change in the value of properties in Integration Zones</t>
  </si>
  <si>
    <t>17/18 target</t>
  </si>
  <si>
    <t>18/19 target</t>
  </si>
  <si>
    <t>19/20 target</t>
  </si>
  <si>
    <t>20/21 target</t>
  </si>
  <si>
    <t>2011/12</t>
  </si>
  <si>
    <t>2001/02</t>
  </si>
  <si>
    <t>14.77 households per ha (1477 per km2)</t>
  </si>
  <si>
    <t>20.1 households per ha (2010 per km2)</t>
  </si>
  <si>
    <t>21.22 households per ha (2122 per km2)</t>
  </si>
  <si>
    <t>km2</t>
  </si>
  <si>
    <t>Ha</t>
  </si>
  <si>
    <t>Name</t>
  </si>
  <si>
    <t>ha</t>
  </si>
  <si>
    <t>Hslds_1996</t>
  </si>
  <si>
    <t>Hslds_2001</t>
  </si>
  <si>
    <t>Hslds_2011</t>
  </si>
  <si>
    <t>Dnsty_1996</t>
  </si>
  <si>
    <t>Dnsty_2001</t>
  </si>
  <si>
    <t>Dnsty_2011</t>
  </si>
  <si>
    <t>Soweto COF</t>
  </si>
  <si>
    <t>Turffontein COF</t>
  </si>
  <si>
    <t>Santon Node</t>
  </si>
  <si>
    <t>Randburg Node</t>
  </si>
  <si>
    <t>Inner City</t>
  </si>
  <si>
    <t>Louis Botha COF</t>
  </si>
  <si>
    <t>Empire Perth COF</t>
  </si>
  <si>
    <t>Randburg-OR Thambo Corridor Elements</t>
  </si>
  <si>
    <t>Avg</t>
  </si>
  <si>
    <t>Weighted Avg</t>
  </si>
  <si>
    <t>Weight Factor (feature % of total transformation area)</t>
  </si>
  <si>
    <t>Mining Belt Mixed Use Area</t>
  </si>
  <si>
    <t>Total</t>
  </si>
  <si>
    <t>Hslds_800m</t>
  </si>
  <si>
    <t>Pc_800m</t>
  </si>
  <si>
    <t>Strijdom Park Industrial Area</t>
  </si>
  <si>
    <t>average</t>
  </si>
  <si>
    <t>weighted average</t>
  </si>
  <si>
    <t>Weighted Average No mining belt</t>
  </si>
  <si>
    <t>Weighted Avg No Mining Belt</t>
  </si>
  <si>
    <t>This includes, using shapes from the SDF 2040, Soweto Blue Zone, Corridors of Freedom (Louis Botha, Turffontein and Empire-Perth), Inner City, Sandton Node, Randburg Node, Randburg-OR Tambo Corridor (excluding Sandton and Randburg). It uses Census household data obtained from quanec at the Sub Place Level, apportioned to the SDF shapes. If the Mining belt is included, it brings the households per ha down to 9.39, 12.97 and 15.13 for the three census years.</t>
  </si>
  <si>
    <t>25 households per ha</t>
  </si>
  <si>
    <t>Dylan Weakley</t>
  </si>
  <si>
    <t>011 407 6965</t>
  </si>
  <si>
    <t>dylanw@joburg.org.za</t>
  </si>
  <si>
    <t>Awaiting Data</t>
  </si>
  <si>
    <t>17/18</t>
  </si>
  <si>
    <t>2016/17</t>
  </si>
  <si>
    <t>Solomon Modise</t>
  </si>
  <si>
    <t>solomonmod@joburg.org.za</t>
  </si>
  <si>
    <t>011 407 6907</t>
  </si>
  <si>
    <t>2017/18</t>
  </si>
  <si>
    <t>Catalytic projects here are more broadly defined than in the guideline for the indocators. They include all projects that serve the broad catalytic projects of: 1) The Inner City 2) The Four Corridors of Freedom (Soweto CoF; Turffontein CoF; Louis Botha CoF and Empire-Perth CoF. This is as these projects (Inner City and Corridors) are seen by the City as large catalytic projects in their own right. The percentages of each area (as per the approved MTREF) are summed to gain the figure presented.</t>
  </si>
  <si>
    <t>Row Labels</t>
  </si>
  <si>
    <t>Sum of Total 2016/17</t>
  </si>
  <si>
    <t>Sum of Total 2016/17_2</t>
  </si>
  <si>
    <t>Sum of Total 2017/18</t>
  </si>
  <si>
    <t>Sum of Total 2017/18_2</t>
  </si>
  <si>
    <t>Sum of Total 2018/19</t>
  </si>
  <si>
    <t>Sum of Total 2018/19_2</t>
  </si>
  <si>
    <t xml:space="preserve"> Not in CIPA</t>
  </si>
  <si>
    <t>Aerotropolis Corridor</t>
  </si>
  <si>
    <t>Empire-Perth Corridor</t>
  </si>
  <si>
    <t>Louis-Botha Corridor</t>
  </si>
  <si>
    <t>Marginalised_Diepsloot</t>
  </si>
  <si>
    <t>Marginalised_IvoryPark</t>
  </si>
  <si>
    <t>Marginalised_OrangeFarm</t>
  </si>
  <si>
    <t>Mining Belt</t>
  </si>
  <si>
    <t>Soweto Corridor</t>
  </si>
  <si>
    <t>Soweto Remainder</t>
  </si>
  <si>
    <t>Turffontein</t>
  </si>
  <si>
    <t>(blank)</t>
  </si>
  <si>
    <t>Grand Total</t>
  </si>
  <si>
    <t>Sum of Corridors and Inner City</t>
  </si>
  <si>
    <t>The city of Johannesburg is unable to differentiate between WG7 and WG8, our interpretation is that they are the same thing. We have thus reported the same for both. This row is thus explained above.</t>
  </si>
  <si>
    <t>16/17</t>
  </si>
  <si>
    <t>This includes (for integration zone), using shapes from the SDF 2040, Soweto Blue Zone, Corridors of Freedom (Louis Botha, Turffontein and Empire-Perth), Inner City, Sandton Node, Randburg Node, Randburg-OR Tambo Corridor (excluding Sandton and Randburg). It uses Census household data 2011 obtained from quanec at the Sub Place Level, apportioned to the SDF shapes. It includes Rea Vaya stations, Phase A, B and C (although phase C is still under construction), Prasa Stations and Gautrain Stations. If the Mining belt is included, it brings the percentage down to 40.5%.</t>
  </si>
  <si>
    <t xml:space="preserve">WG10 </t>
  </si>
  <si>
    <t>WG11</t>
  </si>
  <si>
    <t>IC9</t>
  </si>
  <si>
    <t>IC10</t>
  </si>
  <si>
    <t>IC11</t>
  </si>
  <si>
    <t>PC1</t>
  </si>
  <si>
    <t>PC2</t>
  </si>
  <si>
    <t>SC4</t>
  </si>
  <si>
    <t>SC5</t>
  </si>
  <si>
    <t>SC6</t>
  </si>
  <si>
    <t>SC7</t>
  </si>
  <si>
    <t>Own source revenue collected per high income household</t>
  </si>
  <si>
    <t xml:space="preserve">Non-grant capital as a percentage of total capital expenditure city-wide </t>
  </si>
  <si>
    <t>Capital expenditure on integrated public transport networks as a percentage of the municipal capital expenditure</t>
  </si>
  <si>
    <t>Average weekday peak hour commuting time of passengers via the public transport system city-wide</t>
  </si>
  <si>
    <t xml:space="preserve">Average weekday peak hour commuting time of passengers from home to work or educational institution </t>
  </si>
  <si>
    <t>Productive GVA of the single metro as a percentage of national productive GVA</t>
  </si>
  <si>
    <t>Productive GVA for a single metro per economically active person as a % of the national productive GVA per economically active person.</t>
  </si>
  <si>
    <t>Green drop score for municipality</t>
  </si>
  <si>
    <t>Blue drop score for the municipality</t>
  </si>
  <si>
    <t>Percentage of non-revenue water produced</t>
  </si>
  <si>
    <t>Non-revenue electricity as a percentage of electricity purchased</t>
  </si>
  <si>
    <t>Target average travel time to work = less than 60min</t>
  </si>
  <si>
    <t>Actual average travel time to work (all trips) = 58min</t>
  </si>
  <si>
    <t>Salatial Chikwema</t>
  </si>
  <si>
    <t xml:space="preserve">Kanti Simelane </t>
  </si>
  <si>
    <t>kantis@joburg.org.za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</si>
</sst>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0"/>
  </numFmts>
  <fonts count="50">
    <font>
      <sz val="11"/>
      <color theme="1"/>
      <name val="Calibri"/>
      <family val="2"/>
    </font>
    <font>
      <sz val="11"/>
      <color indexed="8"/>
      <name val="Calibri"/>
      <family val="2"/>
    </font>
    <font>
      <b/>
      <sz val="10"/>
      <name val="Calibri"/>
      <family val="2"/>
    </font>
    <font>
      <b/>
      <sz val="11"/>
      <color indexed="8"/>
      <name val="Calibri"/>
      <family val="2"/>
    </font>
    <font>
      <b/>
      <sz val="10"/>
      <name val="Arial"/>
      <family val="2"/>
    </font>
    <font>
      <sz val="10"/>
      <name val="Arial"/>
      <family val="2"/>
    </font>
    <font>
      <b/>
      <u val="single"/>
      <sz val="11"/>
      <color indexed="8"/>
      <name val="Calibri"/>
      <family val="2"/>
    </font>
    <font>
      <u val="single"/>
      <sz val="11"/>
      <color indexed="30"/>
      <name val="Calibri"/>
      <family val="2"/>
    </font>
    <font>
      <b/>
      <sz val="8"/>
      <color indexed="8"/>
      <name val="Calibri"/>
      <family val="2"/>
    </font>
    <font>
      <sz val="8"/>
      <color indexed="8"/>
      <name val="Calibri"/>
      <family val="2"/>
    </font>
    <font>
      <u val="single"/>
      <sz val="8"/>
      <color indexed="30"/>
      <name val="Calibri"/>
      <family val="2"/>
    </font>
    <font>
      <sz val="12"/>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1"/>
      <color theme="1"/>
      <name val="Calibri"/>
      <family val="2"/>
    </font>
    <font>
      <b/>
      <sz val="8"/>
      <color theme="1"/>
      <name val="Calibri"/>
      <family val="2"/>
    </font>
    <font>
      <sz val="8"/>
      <color theme="1"/>
      <name val="Calibri"/>
      <family val="2"/>
    </font>
    <font>
      <u val="single"/>
      <sz val="8"/>
      <color theme="1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2"/>
        <bgColor indexed="64"/>
      </patternFill>
    </fill>
    <fill>
      <patternFill patternType="solid">
        <fgColor theme="0" tint="-0.34997999668121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2">
    <xf numFmtId="0" fontId="0" fillId="0" borderId="0" xfId="0" applyFont="1" applyAlignment="1">
      <alignment/>
    </xf>
    <xf numFmtId="0" fontId="0" fillId="0" borderId="0" xfId="0" applyAlignment="1">
      <alignment wrapText="1"/>
    </xf>
    <xf numFmtId="0" fontId="4" fillId="33" borderId="0" xfId="0" applyFont="1" applyFill="1" applyBorder="1" applyAlignment="1" applyProtection="1">
      <alignment horizontal="center"/>
      <protection/>
    </xf>
    <xf numFmtId="0" fontId="5" fillId="0" borderId="0" xfId="0" applyFont="1" applyFill="1" applyBorder="1" applyAlignment="1" applyProtection="1">
      <alignment/>
      <protection/>
    </xf>
    <xf numFmtId="2" fontId="0" fillId="0" borderId="0" xfId="0" applyNumberFormat="1" applyAlignment="1">
      <alignment/>
    </xf>
    <xf numFmtId="0" fontId="4" fillId="0" borderId="0" xfId="0" applyFont="1" applyFill="1" applyBorder="1" applyAlignment="1" applyProtection="1">
      <alignment horizontal="right"/>
      <protection/>
    </xf>
    <xf numFmtId="2" fontId="5" fillId="0" borderId="0" xfId="0" applyNumberFormat="1" applyFont="1" applyFill="1" applyBorder="1" applyAlignment="1" applyProtection="1">
      <alignment/>
      <protection/>
    </xf>
    <xf numFmtId="2" fontId="44" fillId="0" borderId="0" xfId="0" applyNumberFormat="1" applyFont="1" applyAlignment="1">
      <alignment/>
    </xf>
    <xf numFmtId="2" fontId="42" fillId="0" borderId="0" xfId="0" applyNumberFormat="1" applyFont="1" applyAlignment="1">
      <alignment/>
    </xf>
    <xf numFmtId="4" fontId="5" fillId="0" borderId="0" xfId="0" applyNumberFormat="1" applyFont="1" applyFill="1" applyBorder="1" applyAlignment="1" applyProtection="1">
      <alignment/>
      <protection/>
    </xf>
    <xf numFmtId="4" fontId="44" fillId="0" borderId="0" xfId="0" applyNumberFormat="1" applyFont="1" applyAlignment="1">
      <alignment/>
    </xf>
    <xf numFmtId="4" fontId="0" fillId="0" borderId="0" xfId="0" applyNumberFormat="1" applyAlignment="1">
      <alignment/>
    </xf>
    <xf numFmtId="0" fontId="5" fillId="34" borderId="0" xfId="0" applyFont="1" applyFill="1" applyBorder="1" applyAlignment="1" applyProtection="1">
      <alignment/>
      <protection/>
    </xf>
    <xf numFmtId="0" fontId="4" fillId="35" borderId="0" xfId="0" applyFont="1" applyFill="1" applyBorder="1" applyAlignment="1" applyProtection="1">
      <alignment horizontal="center" vertical="center"/>
      <protection/>
    </xf>
    <xf numFmtId="0" fontId="42" fillId="35" borderId="0" xfId="0" applyFont="1" applyFill="1" applyAlignment="1">
      <alignment horizontal="center" vertical="center"/>
    </xf>
    <xf numFmtId="0" fontId="4" fillId="35" borderId="0" xfId="0" applyFont="1" applyFill="1" applyAlignment="1">
      <alignment horizontal="center" vertical="center"/>
    </xf>
    <xf numFmtId="2" fontId="42" fillId="0" borderId="10" xfId="0" applyNumberFormat="1" applyFont="1" applyBorder="1" applyAlignment="1">
      <alignment/>
    </xf>
    <xf numFmtId="2" fontId="42" fillId="0" borderId="11" xfId="0" applyNumberFormat="1" applyFont="1" applyBorder="1" applyAlignment="1">
      <alignment/>
    </xf>
    <xf numFmtId="2" fontId="42" fillId="0" borderId="12" xfId="0" applyNumberFormat="1" applyFont="1" applyBorder="1" applyAlignment="1">
      <alignment/>
    </xf>
    <xf numFmtId="10" fontId="0" fillId="0" borderId="0" xfId="0" applyNumberFormat="1" applyAlignment="1">
      <alignment/>
    </xf>
    <xf numFmtId="2" fontId="42" fillId="0" borderId="0" xfId="0" applyNumberFormat="1" applyFont="1" applyBorder="1" applyAlignment="1">
      <alignment/>
    </xf>
    <xf numFmtId="2" fontId="42" fillId="0" borderId="13" xfId="0" applyNumberFormat="1" applyFont="1" applyBorder="1" applyAlignment="1">
      <alignment/>
    </xf>
    <xf numFmtId="2" fontId="42" fillId="0" borderId="14" xfId="0" applyNumberFormat="1" applyFont="1" applyBorder="1" applyAlignment="1">
      <alignment/>
    </xf>
    <xf numFmtId="0" fontId="42" fillId="0" borderId="15" xfId="0" applyFont="1" applyBorder="1" applyAlignment="1">
      <alignment vertical="center"/>
    </xf>
    <xf numFmtId="0" fontId="42" fillId="0" borderId="16" xfId="0" applyFont="1" applyBorder="1" applyAlignment="1">
      <alignment vertical="center"/>
    </xf>
    <xf numFmtId="0" fontId="42" fillId="0" borderId="17" xfId="0" applyFont="1" applyBorder="1" applyAlignment="1">
      <alignment vertical="center"/>
    </xf>
    <xf numFmtId="0" fontId="42" fillId="0" borderId="10" xfId="0" applyFont="1" applyBorder="1" applyAlignment="1">
      <alignment/>
    </xf>
    <xf numFmtId="10" fontId="42" fillId="0" borderId="12" xfId="0" applyNumberFormat="1" applyFont="1" applyBorder="1" applyAlignment="1">
      <alignment/>
    </xf>
    <xf numFmtId="0" fontId="42" fillId="0" borderId="13" xfId="0" applyFont="1" applyBorder="1" applyAlignment="1">
      <alignment/>
    </xf>
    <xf numFmtId="10" fontId="42" fillId="0" borderId="14" xfId="0" applyNumberFormat="1" applyFont="1" applyBorder="1" applyAlignment="1">
      <alignment/>
    </xf>
    <xf numFmtId="0" fontId="42" fillId="0" borderId="15" xfId="0" applyFont="1" applyBorder="1" applyAlignment="1">
      <alignment wrapText="1"/>
    </xf>
    <xf numFmtId="10" fontId="42" fillId="0" borderId="17" xfId="0" applyNumberFormat="1" applyFont="1" applyBorder="1" applyAlignment="1">
      <alignment/>
    </xf>
    <xf numFmtId="164" fontId="0" fillId="0" borderId="0" xfId="0" applyNumberFormat="1" applyAlignment="1">
      <alignment/>
    </xf>
    <xf numFmtId="0" fontId="44" fillId="0" borderId="0" xfId="0" applyFont="1" applyAlignment="1">
      <alignment/>
    </xf>
    <xf numFmtId="164" fontId="44" fillId="0" borderId="0" xfId="0" applyNumberFormat="1" applyFont="1" applyAlignment="1">
      <alignment/>
    </xf>
    <xf numFmtId="10" fontId="44" fillId="0" borderId="0" xfId="0" applyNumberFormat="1" applyFont="1" applyAlignment="1">
      <alignment/>
    </xf>
    <xf numFmtId="0" fontId="45" fillId="0" borderId="18" xfId="0" applyFont="1" applyBorder="1" applyAlignment="1">
      <alignment wrapText="1"/>
    </xf>
    <xf numFmtId="49" fontId="45" fillId="0" borderId="18" xfId="0" applyNumberFormat="1" applyFont="1" applyBorder="1" applyAlignment="1">
      <alignment wrapText="1"/>
    </xf>
    <xf numFmtId="0" fontId="45" fillId="0" borderId="18" xfId="0" applyFont="1" applyBorder="1" applyAlignment="1">
      <alignment vertical="top" wrapText="1"/>
    </xf>
    <xf numFmtId="0" fontId="45" fillId="0" borderId="0" xfId="0" applyFont="1" applyAlignment="1">
      <alignment wrapText="1"/>
    </xf>
    <xf numFmtId="0" fontId="46" fillId="0" borderId="18" xfId="0" applyFont="1" applyBorder="1" applyAlignment="1">
      <alignment wrapText="1"/>
    </xf>
    <xf numFmtId="0" fontId="46" fillId="0" borderId="0" xfId="0" applyFont="1" applyAlignment="1">
      <alignment wrapText="1"/>
    </xf>
    <xf numFmtId="49" fontId="46" fillId="0" borderId="18" xfId="0" applyNumberFormat="1" applyFont="1" applyBorder="1" applyAlignment="1">
      <alignment wrapText="1"/>
    </xf>
    <xf numFmtId="0" fontId="47" fillId="0" borderId="18" xfId="52" applyFont="1" applyBorder="1" applyAlignment="1">
      <alignment wrapText="1"/>
    </xf>
    <xf numFmtId="10" fontId="46" fillId="0" borderId="18" xfId="0" applyNumberFormat="1" applyFont="1" applyBorder="1" applyAlignment="1">
      <alignment wrapText="1"/>
    </xf>
    <xf numFmtId="9" fontId="46" fillId="0" borderId="18" xfId="0" applyNumberFormat="1" applyFont="1" applyBorder="1" applyAlignment="1">
      <alignment wrapText="1"/>
    </xf>
    <xf numFmtId="0" fontId="46" fillId="0" borderId="18" xfId="0" applyFont="1" applyFill="1" applyBorder="1" applyAlignment="1">
      <alignment wrapText="1"/>
    </xf>
    <xf numFmtId="0" fontId="48" fillId="0" borderId="18" xfId="0" applyFont="1" applyBorder="1" applyAlignment="1">
      <alignment/>
    </xf>
    <xf numFmtId="0" fontId="0" fillId="0" borderId="18" xfId="0" applyFont="1" applyBorder="1" applyAlignment="1">
      <alignment wrapText="1"/>
    </xf>
    <xf numFmtId="0" fontId="0" fillId="0" borderId="18" xfId="0" applyFont="1" applyFill="1" applyBorder="1" applyAlignment="1">
      <alignment wrapText="1"/>
    </xf>
    <xf numFmtId="3" fontId="46" fillId="0" borderId="18" xfId="0" applyNumberFormat="1" applyFont="1" applyBorder="1" applyAlignment="1">
      <alignment wrapText="1"/>
    </xf>
    <xf numFmtId="0" fontId="36" fillId="0" borderId="18" xfId="52" applyBorder="1" applyAlignment="1">
      <alignment wrapText="1"/>
    </xf>
    <xf numFmtId="0" fontId="48" fillId="0" borderId="18" xfId="0" applyFont="1" applyFill="1" applyBorder="1" applyAlignment="1">
      <alignment/>
    </xf>
    <xf numFmtId="0" fontId="46" fillId="0" borderId="0" xfId="0" applyFont="1" applyFill="1" applyAlignment="1">
      <alignment wrapText="1"/>
    </xf>
    <xf numFmtId="0" fontId="46" fillId="0" borderId="19" xfId="0" applyFont="1" applyFill="1" applyBorder="1" applyAlignment="1">
      <alignment wrapText="1"/>
    </xf>
    <xf numFmtId="3" fontId="46" fillId="0" borderId="18" xfId="0" applyNumberFormat="1" applyFont="1" applyFill="1" applyBorder="1" applyAlignment="1">
      <alignment wrapText="1"/>
    </xf>
    <xf numFmtId="0" fontId="36" fillId="0" borderId="18" xfId="52" applyFill="1" applyBorder="1" applyAlignment="1">
      <alignment wrapText="1"/>
    </xf>
    <xf numFmtId="0" fontId="44" fillId="0" borderId="16" xfId="0" applyFont="1" applyBorder="1" applyAlignment="1">
      <alignment horizontal="center" vertical="center" wrapText="1"/>
    </xf>
    <xf numFmtId="0" fontId="42" fillId="35" borderId="0" xfId="0" applyFont="1" applyFill="1" applyAlignment="1">
      <alignment horizontal="center" vertical="center"/>
    </xf>
    <xf numFmtId="0" fontId="4" fillId="35" borderId="0" xfId="0" applyFont="1" applyFill="1" applyAlignment="1">
      <alignment horizontal="center" vertical="center" wrapText="1"/>
    </xf>
    <xf numFmtId="0" fontId="44" fillId="0" borderId="11" xfId="0" applyFont="1" applyBorder="1" applyAlignment="1">
      <alignment horizontal="center"/>
    </xf>
    <xf numFmtId="0" fontId="44"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2" name="Table2" displayName="Table2" ref="A1:G15" comment="" totalsRowShown="0">
  <autoFilter ref="A1:G15"/>
  <tableColumns count="7">
    <tableColumn id="1" name="Row Labels"/>
    <tableColumn id="2" name="Sum of Total 2016/17"/>
    <tableColumn id="3" name="Sum of Total 2016/17_2"/>
    <tableColumn id="4" name="Sum of Total 2017/18"/>
    <tableColumn id="5" name="Sum of Total 2017/18_2"/>
    <tableColumn id="6" name="Sum of Total 2018/19"/>
    <tableColumn id="7" name="Sum of Total 2018/19_2"/>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ylanw@joburg.org.za" TargetMode="External" /><Relationship Id="rId2" Type="http://schemas.openxmlformats.org/officeDocument/2006/relationships/hyperlink" Target="mailto:dylanw@joburg.org.za" TargetMode="External" /><Relationship Id="rId3" Type="http://schemas.openxmlformats.org/officeDocument/2006/relationships/hyperlink" Target="mailto:solomonmod@joburg.org.za" TargetMode="External" /><Relationship Id="rId4" Type="http://schemas.openxmlformats.org/officeDocument/2006/relationships/hyperlink" Target="mailto:solomonmod@joburg.org.za" TargetMode="External" /><Relationship Id="rId5" Type="http://schemas.openxmlformats.org/officeDocument/2006/relationships/hyperlink" Target="mailto:kantis@joburg.org.za" TargetMode="External" /><Relationship Id="rId6" Type="http://schemas.openxmlformats.org/officeDocument/2006/relationships/hyperlink" Target="mailto:kantis@joburg.org.za" TargetMode="External" /><Relationship Id="rId7" Type="http://schemas.openxmlformats.org/officeDocument/2006/relationships/hyperlink" Target="mailto:kantis@joburg.org.za"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0"/>
  <sheetViews>
    <sheetView tabSelected="1" zoomScale="85" zoomScaleNormal="85" zoomScalePageLayoutView="0" workbookViewId="0" topLeftCell="A1">
      <pane ySplit="1" topLeftCell="A8" activePane="bottomLeft" state="frozen"/>
      <selection pane="topLeft" activeCell="A1" sqref="A1"/>
      <selection pane="bottomLeft" activeCell="G11" sqref="G11"/>
    </sheetView>
  </sheetViews>
  <sheetFormatPr defaultColWidth="10.8515625" defaultRowHeight="15"/>
  <cols>
    <col min="1" max="1" width="9.00390625" style="41" bestFit="1" customWidth="1"/>
    <col min="2" max="2" width="56.57421875" style="41" bestFit="1" customWidth="1"/>
    <col min="3" max="3" width="7.28125" style="41" customWidth="1"/>
    <col min="4" max="4" width="14.140625" style="41" bestFit="1" customWidth="1"/>
    <col min="5" max="6" width="8.421875" style="41" customWidth="1"/>
    <col min="7" max="7" width="12.28125" style="41" customWidth="1"/>
    <col min="8" max="12" width="8.421875" style="41" customWidth="1"/>
    <col min="13" max="13" width="10.140625" style="41" customWidth="1"/>
    <col min="14" max="14" width="15.7109375" style="41" customWidth="1"/>
    <col min="15" max="15" width="39.8515625" style="41" bestFit="1" customWidth="1"/>
    <col min="16" max="16384" width="10.8515625" style="41" customWidth="1"/>
  </cols>
  <sheetData>
    <row r="1" spans="1:15" s="39" customFormat="1" ht="33.75">
      <c r="A1" s="36" t="s">
        <v>14</v>
      </c>
      <c r="B1" s="36" t="s">
        <v>15</v>
      </c>
      <c r="C1" s="36" t="s">
        <v>0</v>
      </c>
      <c r="D1" s="36" t="s">
        <v>1</v>
      </c>
      <c r="E1" s="37" t="s">
        <v>29</v>
      </c>
      <c r="F1" s="37" t="s">
        <v>28</v>
      </c>
      <c r="G1" s="38" t="s">
        <v>98</v>
      </c>
      <c r="H1" s="38" t="s">
        <v>24</v>
      </c>
      <c r="I1" s="38" t="s">
        <v>25</v>
      </c>
      <c r="J1" s="38" t="s">
        <v>26</v>
      </c>
      <c r="K1" s="38" t="s">
        <v>27</v>
      </c>
      <c r="L1" s="38" t="s">
        <v>10</v>
      </c>
      <c r="M1" s="38" t="s">
        <v>12</v>
      </c>
      <c r="N1" s="38" t="s">
        <v>11</v>
      </c>
      <c r="O1" s="36" t="s">
        <v>13</v>
      </c>
    </row>
    <row r="2" spans="1:15" ht="22.5">
      <c r="A2" s="40" t="s">
        <v>4</v>
      </c>
      <c r="B2" s="40" t="s">
        <v>16</v>
      </c>
      <c r="C2" s="40" t="s">
        <v>69</v>
      </c>
      <c r="D2" s="40"/>
      <c r="E2" s="40"/>
      <c r="F2" s="40"/>
      <c r="G2" s="40"/>
      <c r="H2" s="40"/>
      <c r="I2" s="40"/>
      <c r="J2" s="40"/>
      <c r="K2" s="40"/>
      <c r="L2" s="40"/>
      <c r="M2" s="40"/>
      <c r="N2" s="40"/>
      <c r="O2" s="40" t="s">
        <v>68</v>
      </c>
    </row>
    <row r="3" spans="1:15" ht="101.25">
      <c r="A3" s="40" t="s">
        <v>5</v>
      </c>
      <c r="B3" s="40" t="s">
        <v>17</v>
      </c>
      <c r="C3" s="40">
        <v>1996</v>
      </c>
      <c r="D3" s="40" t="s">
        <v>30</v>
      </c>
      <c r="E3" s="40" t="s">
        <v>31</v>
      </c>
      <c r="F3" s="40" t="s">
        <v>32</v>
      </c>
      <c r="G3" s="40" t="s">
        <v>32</v>
      </c>
      <c r="H3" s="40"/>
      <c r="I3" s="40"/>
      <c r="J3" s="40"/>
      <c r="K3" s="40" t="s">
        <v>64</v>
      </c>
      <c r="L3" s="40" t="s">
        <v>65</v>
      </c>
      <c r="M3" s="42" t="s">
        <v>66</v>
      </c>
      <c r="N3" s="43" t="s">
        <v>67</v>
      </c>
      <c r="O3" s="41" t="s">
        <v>63</v>
      </c>
    </row>
    <row r="4" spans="1:15" ht="11.25">
      <c r="A4" s="40" t="s">
        <v>6</v>
      </c>
      <c r="B4" s="40" t="s">
        <v>18</v>
      </c>
      <c r="C4" s="40" t="s">
        <v>69</v>
      </c>
      <c r="D4" s="40"/>
      <c r="E4" s="40"/>
      <c r="F4" s="40"/>
      <c r="G4" s="40"/>
      <c r="H4" s="40"/>
      <c r="I4" s="40"/>
      <c r="J4" s="40"/>
      <c r="K4" s="40"/>
      <c r="L4" s="40"/>
      <c r="M4" s="40"/>
      <c r="N4" s="40"/>
      <c r="O4" s="40" t="s">
        <v>68</v>
      </c>
    </row>
    <row r="5" spans="1:15" ht="22.5">
      <c r="A5" s="40" t="s">
        <v>7</v>
      </c>
      <c r="B5" s="40" t="s">
        <v>19</v>
      </c>
      <c r="C5" s="40" t="s">
        <v>69</v>
      </c>
      <c r="D5" s="40"/>
      <c r="E5" s="40"/>
      <c r="F5" s="40"/>
      <c r="G5" s="40"/>
      <c r="H5" s="40"/>
      <c r="I5" s="40"/>
      <c r="J5" s="40"/>
      <c r="K5" s="40"/>
      <c r="L5" s="40"/>
      <c r="M5" s="40"/>
      <c r="N5" s="40"/>
      <c r="O5" s="40" t="s">
        <v>68</v>
      </c>
    </row>
    <row r="6" spans="1:15" ht="123.75">
      <c r="A6" s="40" t="s">
        <v>8</v>
      </c>
      <c r="B6" s="40" t="s">
        <v>20</v>
      </c>
      <c r="C6" s="40" t="s">
        <v>70</v>
      </c>
      <c r="D6" s="44">
        <v>0.616</v>
      </c>
      <c r="E6" s="40"/>
      <c r="F6" s="44"/>
      <c r="G6" s="44">
        <v>0.616</v>
      </c>
      <c r="H6" s="40"/>
      <c r="I6" s="40"/>
      <c r="J6" s="40"/>
      <c r="K6" s="45">
        <v>0.7</v>
      </c>
      <c r="L6" s="40" t="s">
        <v>65</v>
      </c>
      <c r="M6" s="42" t="s">
        <v>66</v>
      </c>
      <c r="N6" s="43" t="s">
        <v>67</v>
      </c>
      <c r="O6" s="40" t="s">
        <v>99</v>
      </c>
    </row>
    <row r="7" spans="1:15" ht="11.25">
      <c r="A7" s="40" t="s">
        <v>9</v>
      </c>
      <c r="B7" s="40" t="s">
        <v>23</v>
      </c>
      <c r="C7" s="40" t="s">
        <v>74</v>
      </c>
      <c r="D7" s="40"/>
      <c r="E7" s="40"/>
      <c r="F7" s="40"/>
      <c r="G7" s="40"/>
      <c r="H7" s="40"/>
      <c r="I7" s="40"/>
      <c r="J7" s="40"/>
      <c r="K7" s="40"/>
      <c r="L7" s="40"/>
      <c r="M7" s="42"/>
      <c r="N7" s="40"/>
      <c r="O7" s="40" t="s">
        <v>68</v>
      </c>
    </row>
    <row r="8" spans="1:15" ht="101.25">
      <c r="A8" s="40" t="s">
        <v>3</v>
      </c>
      <c r="B8" s="40" t="s">
        <v>21</v>
      </c>
      <c r="C8" s="40" t="s">
        <v>70</v>
      </c>
      <c r="D8" s="40"/>
      <c r="E8" s="40"/>
      <c r="F8" s="40"/>
      <c r="G8" s="44">
        <v>0.2145</v>
      </c>
      <c r="H8" s="45">
        <v>0.23</v>
      </c>
      <c r="I8" s="44">
        <v>0.235</v>
      </c>
      <c r="J8" s="40"/>
      <c r="K8" s="40"/>
      <c r="L8" s="40" t="s">
        <v>71</v>
      </c>
      <c r="M8" s="42" t="s">
        <v>73</v>
      </c>
      <c r="N8" s="43" t="s">
        <v>72</v>
      </c>
      <c r="O8" s="40" t="s">
        <v>75</v>
      </c>
    </row>
    <row r="9" spans="1:15" ht="45">
      <c r="A9" s="40" t="s">
        <v>2</v>
      </c>
      <c r="B9" s="40" t="s">
        <v>22</v>
      </c>
      <c r="C9" s="40" t="s">
        <v>70</v>
      </c>
      <c r="D9" s="40"/>
      <c r="E9" s="40"/>
      <c r="F9" s="40"/>
      <c r="G9" s="44">
        <v>0.2145</v>
      </c>
      <c r="H9" s="45">
        <v>0.23</v>
      </c>
      <c r="I9" s="44">
        <v>0.235</v>
      </c>
      <c r="J9" s="40"/>
      <c r="K9" s="40"/>
      <c r="L9" s="40" t="s">
        <v>71</v>
      </c>
      <c r="M9" s="42" t="s">
        <v>73</v>
      </c>
      <c r="N9" s="43" t="s">
        <v>72</v>
      </c>
      <c r="O9" s="40" t="s">
        <v>97</v>
      </c>
    </row>
    <row r="10" spans="1:15" s="53" customFormat="1" ht="41.25" customHeight="1">
      <c r="A10" s="52" t="s">
        <v>100</v>
      </c>
      <c r="B10" s="49" t="s">
        <v>111</v>
      </c>
      <c r="C10" s="46"/>
      <c r="D10" s="46"/>
      <c r="E10" s="46"/>
      <c r="F10" s="46"/>
      <c r="G10" s="46"/>
      <c r="H10" s="46"/>
      <c r="I10" s="46"/>
      <c r="J10" s="46"/>
      <c r="K10" s="46"/>
      <c r="L10" s="46"/>
      <c r="M10" s="46"/>
      <c r="N10" s="46"/>
      <c r="O10" s="46" t="s">
        <v>68</v>
      </c>
    </row>
    <row r="11" spans="1:15" s="53" customFormat="1" ht="41.25" customHeight="1">
      <c r="A11" s="52" t="s">
        <v>101</v>
      </c>
      <c r="B11" s="49" t="s">
        <v>112</v>
      </c>
      <c r="C11" s="46"/>
      <c r="D11" s="46"/>
      <c r="E11" s="46"/>
      <c r="F11" s="46"/>
      <c r="G11" s="46"/>
      <c r="H11" s="46"/>
      <c r="I11" s="46"/>
      <c r="J11" s="46"/>
      <c r="K11" s="46"/>
      <c r="L11" s="46"/>
      <c r="M11" s="46"/>
      <c r="N11" s="46"/>
      <c r="O11" s="46" t="s">
        <v>68</v>
      </c>
    </row>
    <row r="12" spans="1:15" s="53" customFormat="1" ht="34.5" customHeight="1">
      <c r="A12" s="52" t="s">
        <v>102</v>
      </c>
      <c r="B12" s="49" t="s">
        <v>113</v>
      </c>
      <c r="C12" s="46"/>
      <c r="D12" s="46"/>
      <c r="E12" s="46"/>
      <c r="F12" s="46"/>
      <c r="G12" s="46"/>
      <c r="H12" s="46"/>
      <c r="I12" s="46"/>
      <c r="J12" s="46"/>
      <c r="K12" s="46"/>
      <c r="L12" s="46"/>
      <c r="M12" s="46"/>
      <c r="N12" s="46"/>
      <c r="O12" s="46" t="s">
        <v>68</v>
      </c>
    </row>
    <row r="13" spans="1:15" s="53" customFormat="1" ht="30">
      <c r="A13" s="52" t="s">
        <v>103</v>
      </c>
      <c r="B13" s="49" t="s">
        <v>114</v>
      </c>
      <c r="C13" s="54"/>
      <c r="D13" s="54"/>
      <c r="E13" s="54"/>
      <c r="F13" s="54"/>
      <c r="G13" s="54"/>
      <c r="H13" s="54"/>
      <c r="I13" s="54"/>
      <c r="J13" s="54"/>
      <c r="K13" s="54"/>
      <c r="L13" s="54"/>
      <c r="M13" s="54"/>
      <c r="N13" s="54"/>
      <c r="O13" s="46" t="s">
        <v>68</v>
      </c>
    </row>
    <row r="14" spans="1:15" s="53" customFormat="1" ht="45.75">
      <c r="A14" s="52" t="s">
        <v>104</v>
      </c>
      <c r="B14" s="49" t="s">
        <v>115</v>
      </c>
      <c r="C14" s="46" t="s">
        <v>70</v>
      </c>
      <c r="D14" s="46" t="s">
        <v>122</v>
      </c>
      <c r="E14" s="46"/>
      <c r="F14" s="46"/>
      <c r="G14" s="46" t="s">
        <v>123</v>
      </c>
      <c r="H14" s="46"/>
      <c r="I14" s="46"/>
      <c r="J14" s="46"/>
      <c r="K14" s="46"/>
      <c r="L14" s="46" t="s">
        <v>124</v>
      </c>
      <c r="M14" s="55">
        <v>115874366</v>
      </c>
      <c r="N14" s="56" t="s">
        <v>126</v>
      </c>
      <c r="O14" s="46"/>
    </row>
    <row r="15" spans="1:15" s="53" customFormat="1" ht="30">
      <c r="A15" s="52" t="s">
        <v>105</v>
      </c>
      <c r="B15" s="49" t="s">
        <v>116</v>
      </c>
      <c r="C15" s="46"/>
      <c r="D15" s="46"/>
      <c r="E15" s="46"/>
      <c r="F15" s="46"/>
      <c r="G15" s="46"/>
      <c r="H15" s="46"/>
      <c r="I15" s="46"/>
      <c r="J15" s="46"/>
      <c r="K15" s="46"/>
      <c r="L15" s="46"/>
      <c r="M15" s="46"/>
      <c r="N15" s="46"/>
      <c r="O15" s="46" t="s">
        <v>68</v>
      </c>
    </row>
    <row r="16" spans="1:15" s="53" customFormat="1" ht="45">
      <c r="A16" s="52" t="s">
        <v>106</v>
      </c>
      <c r="B16" s="49" t="s">
        <v>117</v>
      </c>
      <c r="C16" s="46"/>
      <c r="D16" s="46"/>
      <c r="E16" s="46"/>
      <c r="F16" s="46"/>
      <c r="G16" s="46"/>
      <c r="H16" s="46"/>
      <c r="I16" s="46"/>
      <c r="J16" s="46"/>
      <c r="K16" s="46"/>
      <c r="L16" s="46"/>
      <c r="M16" s="46"/>
      <c r="N16" s="46"/>
      <c r="O16" s="46" t="s">
        <v>68</v>
      </c>
    </row>
    <row r="17" spans="1:15" ht="30">
      <c r="A17" s="47" t="s">
        <v>107</v>
      </c>
      <c r="B17" s="49" t="s">
        <v>118</v>
      </c>
      <c r="C17" s="40">
        <v>2013</v>
      </c>
      <c r="D17" s="40">
        <v>85.9</v>
      </c>
      <c r="E17" s="40"/>
      <c r="F17" s="40"/>
      <c r="G17" s="40"/>
      <c r="H17" s="45">
        <v>0.9</v>
      </c>
      <c r="I17" s="40"/>
      <c r="J17" s="40"/>
      <c r="K17" s="40"/>
      <c r="L17" s="40" t="s">
        <v>125</v>
      </c>
      <c r="M17" s="50">
        <v>115874366</v>
      </c>
      <c r="N17" s="51" t="s">
        <v>126</v>
      </c>
      <c r="O17" s="46"/>
    </row>
    <row r="18" spans="1:15" ht="30">
      <c r="A18" s="47" t="s">
        <v>108</v>
      </c>
      <c r="B18" s="48" t="s">
        <v>119</v>
      </c>
      <c r="C18" s="40">
        <v>2014</v>
      </c>
      <c r="D18" s="40">
        <v>96.1</v>
      </c>
      <c r="E18" s="40"/>
      <c r="F18" s="40"/>
      <c r="G18" s="40"/>
      <c r="H18" s="45">
        <v>0.95</v>
      </c>
      <c r="I18" s="40"/>
      <c r="J18" s="40"/>
      <c r="K18" s="40"/>
      <c r="L18" s="40" t="s">
        <v>125</v>
      </c>
      <c r="M18" s="50">
        <v>115874366</v>
      </c>
      <c r="N18" s="51" t="s">
        <v>126</v>
      </c>
      <c r="O18" s="46"/>
    </row>
    <row r="19" spans="1:15" ht="30">
      <c r="A19" s="47" t="s">
        <v>109</v>
      </c>
      <c r="B19" s="49" t="s">
        <v>120</v>
      </c>
      <c r="C19" s="40">
        <v>2015</v>
      </c>
      <c r="D19" s="40">
        <v>40.2</v>
      </c>
      <c r="E19" s="40"/>
      <c r="F19" s="40"/>
      <c r="G19" s="40"/>
      <c r="H19" s="45">
        <v>0.28</v>
      </c>
      <c r="I19" s="40"/>
      <c r="J19" s="40"/>
      <c r="K19" s="40"/>
      <c r="L19" s="40" t="s">
        <v>125</v>
      </c>
      <c r="M19" s="50">
        <v>115874366</v>
      </c>
      <c r="N19" s="51" t="s">
        <v>126</v>
      </c>
      <c r="O19" s="46"/>
    </row>
    <row r="20" spans="1:15" ht="30">
      <c r="A20" s="47" t="s">
        <v>110</v>
      </c>
      <c r="B20" s="48" t="s">
        <v>121</v>
      </c>
      <c r="C20" s="40">
        <v>2015</v>
      </c>
      <c r="D20" s="44">
        <v>0.387</v>
      </c>
      <c r="E20" s="40"/>
      <c r="F20" s="40"/>
      <c r="G20" s="40"/>
      <c r="H20" s="45">
        <v>0.19</v>
      </c>
      <c r="I20" s="40"/>
      <c r="J20" s="40"/>
      <c r="K20" s="40"/>
      <c r="L20" s="40" t="s">
        <v>125</v>
      </c>
      <c r="M20" s="50">
        <v>115874366</v>
      </c>
      <c r="N20" s="51" t="s">
        <v>126</v>
      </c>
      <c r="O20" s="46"/>
    </row>
  </sheetData>
  <sheetProtection/>
  <hyperlinks>
    <hyperlink ref="N3" r:id="rId1" display="dylanw@joburg.org.za"/>
    <hyperlink ref="N6" r:id="rId2" display="dylanw@joburg.org.za"/>
    <hyperlink ref="N8" r:id="rId3" display="solomonmod@joburg.org.za"/>
    <hyperlink ref="N9" r:id="rId4" display="solomonmod@joburg.org.za"/>
    <hyperlink ref="N17" r:id="rId5" display="kantis@joburg.org.za"/>
    <hyperlink ref="N18:N20" r:id="rId6" display="kantis@joburg.org.za"/>
    <hyperlink ref="N14" r:id="rId7" display="kantis@joburg.org.za"/>
  </hyperlinks>
  <printOptions/>
  <pageMargins left="0.7" right="0.7" top="0.75" bottom="0.75" header="0.3" footer="0.3"/>
  <pageSetup horizontalDpi="600" verticalDpi="600" orientation="landscape" paperSize="8" r:id="rId10"/>
  <legacyDrawing r:id="rId9"/>
</worksheet>
</file>

<file path=xl/worksheets/sheet2.xml><?xml version="1.0" encoding="utf-8"?>
<worksheet xmlns="http://schemas.openxmlformats.org/spreadsheetml/2006/main" xmlns:r="http://schemas.openxmlformats.org/officeDocument/2006/relationships">
  <dimension ref="A1:Q29"/>
  <sheetViews>
    <sheetView zoomScalePageLayoutView="0" workbookViewId="0" topLeftCell="A1">
      <selection activeCell="H20" sqref="H20"/>
    </sheetView>
  </sheetViews>
  <sheetFormatPr defaultColWidth="9.140625" defaultRowHeight="15"/>
  <cols>
    <col min="1" max="1" width="35.57421875" style="0" bestFit="1" customWidth="1"/>
    <col min="2" max="6" width="12.00390625" style="0" bestFit="1" customWidth="1"/>
    <col min="7" max="7" width="12.00390625" style="0" customWidth="1"/>
    <col min="8" max="8" width="17.57421875" style="0" customWidth="1"/>
    <col min="9" max="9" width="13.57421875" style="0" bestFit="1" customWidth="1"/>
    <col min="10" max="10" width="10.8515625" style="0" bestFit="1" customWidth="1"/>
    <col min="11" max="12" width="12.00390625" style="0" bestFit="1" customWidth="1"/>
    <col min="15" max="15" width="12.00390625" style="0" bestFit="1" customWidth="1"/>
    <col min="16" max="16" width="10.8515625" style="0" bestFit="1" customWidth="1"/>
    <col min="17" max="17" width="12.00390625" style="0" bestFit="1" customWidth="1"/>
  </cols>
  <sheetData>
    <row r="1" spans="1:17" ht="15">
      <c r="A1" s="14"/>
      <c r="B1" s="14"/>
      <c r="C1" s="14"/>
      <c r="D1" s="14"/>
      <c r="E1" s="14"/>
      <c r="F1" s="14"/>
      <c r="G1" s="14"/>
      <c r="H1" s="59" t="s">
        <v>53</v>
      </c>
      <c r="I1" s="14"/>
      <c r="J1" s="58" t="s">
        <v>33</v>
      </c>
      <c r="K1" s="58"/>
      <c r="L1" s="58"/>
      <c r="M1" s="14"/>
      <c r="N1" s="14"/>
      <c r="O1" s="58" t="s">
        <v>34</v>
      </c>
      <c r="P1" s="58"/>
      <c r="Q1" s="58"/>
    </row>
    <row r="2" spans="1:17" ht="34.5" customHeight="1">
      <c r="A2" s="13" t="s">
        <v>35</v>
      </c>
      <c r="B2" s="13" t="s">
        <v>33</v>
      </c>
      <c r="C2" s="13" t="s">
        <v>36</v>
      </c>
      <c r="D2" s="13" t="s">
        <v>37</v>
      </c>
      <c r="E2" s="13" t="s">
        <v>38</v>
      </c>
      <c r="F2" s="13" t="s">
        <v>39</v>
      </c>
      <c r="G2" s="13"/>
      <c r="H2" s="59"/>
      <c r="I2" s="14"/>
      <c r="J2" s="15" t="s">
        <v>40</v>
      </c>
      <c r="K2" s="15" t="s">
        <v>41</v>
      </c>
      <c r="L2" s="15" t="s">
        <v>42</v>
      </c>
      <c r="M2" s="14"/>
      <c r="N2" s="14"/>
      <c r="O2" s="15" t="s">
        <v>40</v>
      </c>
      <c r="P2" s="15" t="s">
        <v>41</v>
      </c>
      <c r="Q2" s="15" t="s">
        <v>42</v>
      </c>
    </row>
    <row r="3" spans="1:17" ht="15">
      <c r="A3" s="12" t="s">
        <v>43</v>
      </c>
      <c r="B3" s="9">
        <v>37.1782367708</v>
      </c>
      <c r="C3" s="9">
        <f>B3*100</f>
        <v>3717.82367708</v>
      </c>
      <c r="D3" s="9">
        <v>73662.8915822</v>
      </c>
      <c r="E3" s="9">
        <v>91175.2927016</v>
      </c>
      <c r="F3" s="9">
        <v>91681.278691</v>
      </c>
      <c r="G3" s="3"/>
      <c r="H3" s="4">
        <f>B3/($B$13)</f>
        <v>0.14987466488429516</v>
      </c>
      <c r="J3" s="4">
        <f>D3/$B3</f>
        <v>1981.3444095351842</v>
      </c>
      <c r="K3" s="4">
        <f aca="true" t="shared" si="0" ref="K3:L12">E3/$B3</f>
        <v>2452.3834538922943</v>
      </c>
      <c r="L3" s="4">
        <f t="shared" si="0"/>
        <v>2465.993189946195</v>
      </c>
      <c r="O3" s="4">
        <f>D3/$C3</f>
        <v>19.81344409535184</v>
      </c>
      <c r="P3" s="4">
        <f aca="true" t="shared" si="1" ref="P3:Q12">E3/$C3</f>
        <v>24.523834538922944</v>
      </c>
      <c r="Q3" s="4">
        <f t="shared" si="1"/>
        <v>24.659931899461945</v>
      </c>
    </row>
    <row r="4" spans="1:17" ht="15">
      <c r="A4" s="3"/>
      <c r="B4" s="9"/>
      <c r="C4" s="9"/>
      <c r="D4" s="9"/>
      <c r="E4" s="9"/>
      <c r="F4" s="9"/>
      <c r="G4" s="3"/>
      <c r="H4" s="4"/>
      <c r="J4" s="4"/>
      <c r="K4" s="4"/>
      <c r="L4" s="4"/>
      <c r="O4" s="4"/>
      <c r="P4" s="4"/>
      <c r="Q4" s="4"/>
    </row>
    <row r="5" spans="1:17" ht="15">
      <c r="A5" s="12" t="s">
        <v>44</v>
      </c>
      <c r="B5" s="9">
        <v>12.0590454279</v>
      </c>
      <c r="C5" s="9">
        <f aca="true" t="shared" si="2" ref="C5:C12">B5*100</f>
        <v>1205.9045427899998</v>
      </c>
      <c r="D5" s="9">
        <v>10527.7800579</v>
      </c>
      <c r="E5" s="9">
        <v>13400.1066535</v>
      </c>
      <c r="F5" s="9">
        <v>19452.8891289</v>
      </c>
      <c r="G5" s="3"/>
      <c r="H5" s="4">
        <f aca="true" t="shared" si="3" ref="H5:H12">B5/($B$13)</f>
        <v>0.04861299376495724</v>
      </c>
      <c r="J5" s="4">
        <f aca="true" t="shared" si="4" ref="J5:J12">D5/$B5</f>
        <v>873.0193547113406</v>
      </c>
      <c r="K5" s="4">
        <f t="shared" si="0"/>
        <v>1111.207908919333</v>
      </c>
      <c r="L5" s="4">
        <f t="shared" si="0"/>
        <v>1613.1367316929982</v>
      </c>
      <c r="O5" s="4">
        <f aca="true" t="shared" si="5" ref="O5:O12">D5/$C5</f>
        <v>8.730193547113407</v>
      </c>
      <c r="P5" s="4">
        <f t="shared" si="1"/>
        <v>11.11207908919333</v>
      </c>
      <c r="Q5" s="4">
        <f t="shared" si="1"/>
        <v>16.131367316929985</v>
      </c>
    </row>
    <row r="6" spans="1:17" ht="15">
      <c r="A6" s="12" t="s">
        <v>45</v>
      </c>
      <c r="B6" s="9">
        <v>4.109474854425244</v>
      </c>
      <c r="C6" s="9">
        <f t="shared" si="2"/>
        <v>410.9474854425244</v>
      </c>
      <c r="D6" s="9">
        <v>1892.13394476</v>
      </c>
      <c r="E6" s="9">
        <v>2463.45075236</v>
      </c>
      <c r="F6" s="9">
        <v>2972.92444977</v>
      </c>
      <c r="G6" s="3"/>
      <c r="H6" s="4">
        <f t="shared" si="3"/>
        <v>0.016566309221559355</v>
      </c>
      <c r="J6" s="4">
        <f t="shared" si="4"/>
        <v>460.43205319104845</v>
      </c>
      <c r="K6" s="4">
        <f t="shared" si="0"/>
        <v>599.4563392223363</v>
      </c>
      <c r="L6" s="4">
        <f t="shared" si="0"/>
        <v>723.4317169671054</v>
      </c>
      <c r="O6" s="4">
        <f t="shared" si="5"/>
        <v>4.604320531910485</v>
      </c>
      <c r="P6" s="4">
        <f t="shared" si="1"/>
        <v>5.9945633922233625</v>
      </c>
      <c r="Q6" s="4">
        <f t="shared" si="1"/>
        <v>7.234317169671055</v>
      </c>
    </row>
    <row r="7" spans="1:17" ht="15">
      <c r="A7" s="12" t="s">
        <v>46</v>
      </c>
      <c r="B7" s="9">
        <v>2.085899117574498</v>
      </c>
      <c r="C7" s="9">
        <f t="shared" si="2"/>
        <v>208.5899117574498</v>
      </c>
      <c r="D7" s="9">
        <v>784.036466616</v>
      </c>
      <c r="E7" s="9">
        <v>1198.86320983</v>
      </c>
      <c r="F7" s="9">
        <v>2130.7753169</v>
      </c>
      <c r="G7" s="3"/>
      <c r="H7" s="4">
        <f t="shared" si="3"/>
        <v>0.008408775089475495</v>
      </c>
      <c r="J7" s="4">
        <f t="shared" si="4"/>
        <v>375.87458569313964</v>
      </c>
      <c r="K7" s="4">
        <f t="shared" si="0"/>
        <v>574.746496476804</v>
      </c>
      <c r="L7" s="4">
        <f t="shared" si="0"/>
        <v>1021.5140794429618</v>
      </c>
      <c r="O7" s="4">
        <f t="shared" si="5"/>
        <v>3.7587458569313963</v>
      </c>
      <c r="P7" s="4">
        <f t="shared" si="1"/>
        <v>5.7474649647680405</v>
      </c>
      <c r="Q7" s="4">
        <f t="shared" si="1"/>
        <v>10.215140794429617</v>
      </c>
    </row>
    <row r="8" spans="1:17" ht="15">
      <c r="A8" s="12" t="s">
        <v>47</v>
      </c>
      <c r="B8" s="9">
        <v>16.6862438497</v>
      </c>
      <c r="C8" s="9">
        <f t="shared" si="2"/>
        <v>1668.62438497</v>
      </c>
      <c r="D8" s="9">
        <v>48461.5938202</v>
      </c>
      <c r="E8" s="9">
        <v>72118.8936883</v>
      </c>
      <c r="F8" s="9">
        <v>74915.9553193</v>
      </c>
      <c r="G8" s="3"/>
      <c r="H8" s="4">
        <f t="shared" si="3"/>
        <v>0.06726637469573589</v>
      </c>
      <c r="J8" s="4">
        <f t="shared" si="4"/>
        <v>2904.284167048853</v>
      </c>
      <c r="K8" s="4">
        <f t="shared" si="0"/>
        <v>4322.056799475373</v>
      </c>
      <c r="L8" s="4">
        <f t="shared" si="0"/>
        <v>4489.683597704759</v>
      </c>
      <c r="O8" s="4">
        <f t="shared" si="5"/>
        <v>29.042841670488528</v>
      </c>
      <c r="P8" s="4">
        <f t="shared" si="1"/>
        <v>43.22056799475372</v>
      </c>
      <c r="Q8" s="4">
        <f t="shared" si="1"/>
        <v>44.896835977047594</v>
      </c>
    </row>
    <row r="9" spans="1:17" ht="15">
      <c r="A9" s="3" t="s">
        <v>54</v>
      </c>
      <c r="B9" s="9">
        <v>110.521089122</v>
      </c>
      <c r="C9" s="9">
        <f t="shared" si="2"/>
        <v>11052.108912200001</v>
      </c>
      <c r="D9" s="9">
        <v>29756.3535337</v>
      </c>
      <c r="E9" s="9">
        <v>45492.1382856</v>
      </c>
      <c r="F9" s="9">
        <v>83408.5574445</v>
      </c>
      <c r="G9" s="3"/>
      <c r="H9" s="4">
        <f t="shared" si="3"/>
        <v>0.445537837012668</v>
      </c>
      <c r="J9" s="4">
        <f>D9/$B9</f>
        <v>269.23688293419815</v>
      </c>
      <c r="K9" s="4">
        <f>E9/$B9</f>
        <v>411.61500168879957</v>
      </c>
      <c r="L9" s="4">
        <f>F9/$B9</f>
        <v>754.6845412682142</v>
      </c>
      <c r="O9" s="4">
        <f>D9/$C9</f>
        <v>2.692368829341982</v>
      </c>
      <c r="P9" s="4">
        <f>E9/$C9</f>
        <v>4.116150016887995</v>
      </c>
      <c r="Q9" s="4">
        <f>F9/$C9</f>
        <v>7.546845412682142</v>
      </c>
    </row>
    <row r="10" spans="1:17" ht="15">
      <c r="A10" s="12" t="s">
        <v>48</v>
      </c>
      <c r="B10" s="9">
        <v>13.2213859547</v>
      </c>
      <c r="C10" s="9">
        <f t="shared" si="2"/>
        <v>1322.1385954700002</v>
      </c>
      <c r="D10" s="9">
        <v>9723.07966542</v>
      </c>
      <c r="E10" s="9">
        <v>13784.5925907</v>
      </c>
      <c r="F10" s="9">
        <v>14453.1299846</v>
      </c>
      <c r="G10" s="3"/>
      <c r="H10" s="4">
        <f t="shared" si="3"/>
        <v>0.05329867582162774</v>
      </c>
      <c r="J10" s="4">
        <f t="shared" si="4"/>
        <v>735.4054785734164</v>
      </c>
      <c r="K10" s="4">
        <f t="shared" si="0"/>
        <v>1042.598154076259</v>
      </c>
      <c r="L10" s="4">
        <f t="shared" si="0"/>
        <v>1093.1630037970515</v>
      </c>
      <c r="O10" s="4">
        <f t="shared" si="5"/>
        <v>7.354054785734164</v>
      </c>
      <c r="P10" s="4">
        <f t="shared" si="1"/>
        <v>10.42598154076259</v>
      </c>
      <c r="Q10" s="4">
        <f t="shared" si="1"/>
        <v>10.931630037970514</v>
      </c>
    </row>
    <row r="11" spans="1:17" ht="15">
      <c r="A11" s="12" t="s">
        <v>49</v>
      </c>
      <c r="B11" s="9">
        <v>24.2205827615</v>
      </c>
      <c r="C11" s="9">
        <f t="shared" si="2"/>
        <v>2422.05827615</v>
      </c>
      <c r="D11" s="9">
        <v>21465.6146985</v>
      </c>
      <c r="E11" s="9">
        <v>27914.6610578</v>
      </c>
      <c r="F11" s="9">
        <v>29846.6244899</v>
      </c>
      <c r="G11" s="3"/>
      <c r="H11" s="4">
        <f t="shared" si="3"/>
        <v>0.09763915774330677</v>
      </c>
      <c r="J11" s="4">
        <f t="shared" si="4"/>
        <v>886.2550876612606</v>
      </c>
      <c r="K11" s="4">
        <f t="shared" si="0"/>
        <v>1152.5181426341214</v>
      </c>
      <c r="L11" s="4">
        <f t="shared" si="0"/>
        <v>1232.2834996911351</v>
      </c>
      <c r="O11" s="4">
        <f t="shared" si="5"/>
        <v>8.862550876612607</v>
      </c>
      <c r="P11" s="4">
        <f t="shared" si="1"/>
        <v>11.525181426341215</v>
      </c>
      <c r="Q11" s="4">
        <f t="shared" si="1"/>
        <v>12.322834996911352</v>
      </c>
    </row>
    <row r="12" spans="1:17" ht="15">
      <c r="A12" s="12" t="s">
        <v>50</v>
      </c>
      <c r="B12" s="9">
        <v>27.9802266307</v>
      </c>
      <c r="C12" s="9">
        <f t="shared" si="2"/>
        <v>2798.02266307</v>
      </c>
      <c r="D12" s="9">
        <v>36720.0549553</v>
      </c>
      <c r="E12" s="9">
        <v>54422.7483114</v>
      </c>
      <c r="F12" s="9">
        <v>56474.1182215</v>
      </c>
      <c r="G12" s="3"/>
      <c r="H12" s="4">
        <f t="shared" si="3"/>
        <v>0.1127952117663744</v>
      </c>
      <c r="J12" s="4">
        <f t="shared" si="4"/>
        <v>1312.3573100373187</v>
      </c>
      <c r="K12" s="4">
        <f t="shared" si="0"/>
        <v>1945.0431560010018</v>
      </c>
      <c r="L12" s="4">
        <f t="shared" si="0"/>
        <v>2018.3581415147084</v>
      </c>
      <c r="O12" s="4">
        <f t="shared" si="5"/>
        <v>13.123573100373187</v>
      </c>
      <c r="P12" s="4">
        <f t="shared" si="1"/>
        <v>19.450431560010017</v>
      </c>
      <c r="Q12" s="4">
        <f t="shared" si="1"/>
        <v>20.183581415147085</v>
      </c>
    </row>
    <row r="13" spans="1:17" ht="15">
      <c r="A13" s="5" t="s">
        <v>55</v>
      </c>
      <c r="B13" s="10">
        <f>SUM(B3:B12)</f>
        <v>248.06218448929974</v>
      </c>
      <c r="C13" s="10">
        <f>SUM(C3:C12)</f>
        <v>24806.218448929976</v>
      </c>
      <c r="D13" s="10">
        <f>SUM(D3:D12)</f>
        <v>232993.538724596</v>
      </c>
      <c r="E13" s="10">
        <f>SUM(E3:E12)</f>
        <v>321970.74725109</v>
      </c>
      <c r="F13" s="10">
        <f>SUM(F3:F12)</f>
        <v>375336.25304637005</v>
      </c>
      <c r="H13" s="7">
        <f>SUM(H3:H12)</f>
        <v>1</v>
      </c>
      <c r="J13" s="16">
        <f>AVERAGE(J3:J12)</f>
        <v>1088.6899254873065</v>
      </c>
      <c r="K13" s="17">
        <f>AVERAGE(K3:K12)</f>
        <v>1512.4028280429247</v>
      </c>
      <c r="L13" s="17">
        <f>AVERAGE(L3:L12)</f>
        <v>1712.47205578057</v>
      </c>
      <c r="M13" s="60" t="s">
        <v>51</v>
      </c>
      <c r="N13" s="60"/>
      <c r="O13" s="17">
        <f>AVERAGE(O3:O12)</f>
        <v>10.886899254873066</v>
      </c>
      <c r="P13" s="17">
        <f>AVERAGE(P3:P12)</f>
        <v>15.124028280429249</v>
      </c>
      <c r="Q13" s="18">
        <f>AVERAGE(Q3:Q12)</f>
        <v>17.124720557805702</v>
      </c>
    </row>
    <row r="14" spans="10:17" ht="15">
      <c r="J14" s="21">
        <f>J29</f>
        <v>939.2545631421959</v>
      </c>
      <c r="K14" s="20">
        <f>K29</f>
        <v>1297.9436906675242</v>
      </c>
      <c r="L14" s="20">
        <f>L29</f>
        <v>1513.07323935366</v>
      </c>
      <c r="M14" s="61" t="s">
        <v>52</v>
      </c>
      <c r="N14" s="61"/>
      <c r="O14" s="20">
        <f>J14/100</f>
        <v>9.39254563142196</v>
      </c>
      <c r="P14" s="20">
        <f>K14/100</f>
        <v>12.979436906675241</v>
      </c>
      <c r="Q14" s="22">
        <f>L14/100</f>
        <v>15.1307323935366</v>
      </c>
    </row>
    <row r="15" spans="10:17" ht="31.5" customHeight="1">
      <c r="J15" s="23">
        <v>1477.65</v>
      </c>
      <c r="K15" s="24">
        <v>2010.15</v>
      </c>
      <c r="L15" s="24">
        <v>2122.48</v>
      </c>
      <c r="M15" s="57" t="s">
        <v>62</v>
      </c>
      <c r="N15" s="57"/>
      <c r="O15" s="24">
        <v>14.78</v>
      </c>
      <c r="P15" s="24">
        <v>20.1</v>
      </c>
      <c r="Q15" s="25">
        <v>21.22</v>
      </c>
    </row>
    <row r="17" ht="15">
      <c r="B17" s="11">
        <f>20000*B13</f>
        <v>4961243.689785995</v>
      </c>
    </row>
    <row r="18" spans="10:12" ht="15">
      <c r="J18">
        <f aca="true" t="shared" si="6" ref="J18:L19">J3*$H3</f>
        <v>296.9533293994574</v>
      </c>
      <c r="K18">
        <f t="shared" si="6"/>
        <v>367.5501483198979</v>
      </c>
      <c r="L18">
        <f t="shared" si="6"/>
        <v>369.58990295013996</v>
      </c>
    </row>
    <row r="19" spans="10:12" ht="15">
      <c r="J19">
        <f t="shared" si="6"/>
        <v>0</v>
      </c>
      <c r="K19">
        <f t="shared" si="6"/>
        <v>0</v>
      </c>
      <c r="L19">
        <f t="shared" si="6"/>
        <v>0</v>
      </c>
    </row>
    <row r="20" spans="10:12" ht="15">
      <c r="J20">
        <f aca="true" t="shared" si="7" ref="J20:L27">J5*$H5</f>
        <v>42.44008444726939</v>
      </c>
      <c r="K20">
        <f t="shared" si="7"/>
        <v>54.01914314786671</v>
      </c>
      <c r="L20">
        <f t="shared" si="7"/>
        <v>78.41940587981522</v>
      </c>
    </row>
    <row r="21" spans="10:12" ht="15">
      <c r="J21">
        <f t="shared" si="7"/>
        <v>7.627659768680374</v>
      </c>
      <c r="K21">
        <f t="shared" si="7"/>
        <v>9.930779080381203</v>
      </c>
      <c r="L21">
        <f t="shared" si="7"/>
        <v>11.984593523960676</v>
      </c>
    </row>
    <row r="22" spans="10:12" ht="15">
      <c r="J22">
        <f t="shared" si="7"/>
        <v>3.160644852943395</v>
      </c>
      <c r="K22">
        <f t="shared" si="7"/>
        <v>4.832914022337465</v>
      </c>
      <c r="L22">
        <f t="shared" si="7"/>
        <v>8.589682144768469</v>
      </c>
    </row>
    <row r="23" spans="10:12" ht="15">
      <c r="J23">
        <f t="shared" si="7"/>
        <v>195.36066700360135</v>
      </c>
      <c r="K23">
        <f t="shared" si="7"/>
        <v>290.72909212976344</v>
      </c>
      <c r="L23">
        <f t="shared" si="7"/>
        <v>302.0047391485079</v>
      </c>
    </row>
    <row r="24" spans="10:12" ht="15">
      <c r="J24">
        <f t="shared" si="7"/>
        <v>119.95521846653556</v>
      </c>
      <c r="K24">
        <f t="shared" si="7"/>
        <v>183.39005753439346</v>
      </c>
      <c r="L24">
        <f t="shared" si="7"/>
        <v>336.2405181435377</v>
      </c>
    </row>
    <row r="25" spans="10:12" ht="15">
      <c r="J25">
        <f t="shared" si="7"/>
        <v>39.19613819993353</v>
      </c>
      <c r="K25">
        <f t="shared" si="7"/>
        <v>55.569101026338025</v>
      </c>
      <c r="L25">
        <f t="shared" si="7"/>
        <v>58.264140559575864</v>
      </c>
    </row>
    <row r="26" spans="10:12" ht="15">
      <c r="J26">
        <f t="shared" si="7"/>
        <v>86.53320030496599</v>
      </c>
      <c r="K26">
        <f t="shared" si="7"/>
        <v>112.53090073067591</v>
      </c>
      <c r="L26">
        <f t="shared" si="7"/>
        <v>120.31912301081687</v>
      </c>
    </row>
    <row r="27" spans="10:12" ht="15">
      <c r="J27">
        <f t="shared" si="7"/>
        <v>148.02762069880882</v>
      </c>
      <c r="K27">
        <f t="shared" si="7"/>
        <v>219.3915546758702</v>
      </c>
      <c r="L27">
        <f t="shared" si="7"/>
        <v>227.6611339925374</v>
      </c>
    </row>
    <row r="29" spans="10:12" ht="15">
      <c r="J29">
        <f>SUM(J18:J28)/$H$13</f>
        <v>939.2545631421959</v>
      </c>
      <c r="K29">
        <f>SUM(K18:K28)/$H$13</f>
        <v>1297.9436906675242</v>
      </c>
      <c r="L29">
        <f>SUM(L18:L28)/$H$13</f>
        <v>1513.07323935366</v>
      </c>
    </row>
  </sheetData>
  <sheetProtection/>
  <mergeCells count="6">
    <mergeCell ref="M15:N15"/>
    <mergeCell ref="J1:L1"/>
    <mergeCell ref="O1:Q1"/>
    <mergeCell ref="H1:H2"/>
    <mergeCell ref="M13:N13"/>
    <mergeCell ref="M14:N1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D15" sqref="D15"/>
    </sheetView>
  </sheetViews>
  <sheetFormatPr defaultColWidth="9.140625" defaultRowHeight="15"/>
  <cols>
    <col min="1" max="1" width="50.00390625" style="0" customWidth="1"/>
    <col min="2" max="5" width="16.00390625" style="0" customWidth="1"/>
    <col min="6" max="6" width="17.00390625" style="0" bestFit="1" customWidth="1"/>
    <col min="10" max="10" width="20.57421875" style="0" customWidth="1"/>
    <col min="256" max="16384" width="50.00390625" style="0" customWidth="1"/>
  </cols>
  <sheetData>
    <row r="1" ht="15">
      <c r="J1" s="59" t="s">
        <v>53</v>
      </c>
    </row>
    <row r="2" spans="1:10" ht="35.25" customHeight="1">
      <c r="A2" s="2" t="s">
        <v>35</v>
      </c>
      <c r="B2" s="2" t="s">
        <v>33</v>
      </c>
      <c r="C2" s="2" t="s">
        <v>37</v>
      </c>
      <c r="D2" s="2" t="s">
        <v>38</v>
      </c>
      <c r="E2" s="2" t="s">
        <v>39</v>
      </c>
      <c r="F2" s="2" t="s">
        <v>56</v>
      </c>
      <c r="G2" s="2" t="s">
        <v>57</v>
      </c>
      <c r="H2" s="2"/>
      <c r="I2" s="2"/>
      <c r="J2" s="59"/>
    </row>
    <row r="3" spans="1:10" ht="15">
      <c r="A3" s="3" t="s">
        <v>43</v>
      </c>
      <c r="B3" s="6">
        <v>37.1782367708</v>
      </c>
      <c r="C3" s="6">
        <v>73662.8915822</v>
      </c>
      <c r="D3" s="6">
        <v>91175.2927016</v>
      </c>
      <c r="E3" s="6">
        <v>91681.278691</v>
      </c>
      <c r="F3" s="4">
        <v>55625.85347644408</v>
      </c>
      <c r="G3" s="19">
        <f>F3/E3</f>
        <v>0.6067307772170575</v>
      </c>
      <c r="J3" s="4">
        <f>B3/$B$13</f>
        <v>0.14867252266808478</v>
      </c>
    </row>
    <row r="4" spans="1:10" ht="15">
      <c r="A4" s="3" t="s">
        <v>58</v>
      </c>
      <c r="B4" s="6">
        <v>2.0057911096706253</v>
      </c>
      <c r="C4" s="6">
        <v>664.990067059</v>
      </c>
      <c r="D4" s="6">
        <v>527.33244058</v>
      </c>
      <c r="E4" s="6">
        <v>626.09054894</v>
      </c>
      <c r="F4" s="4"/>
      <c r="G4" s="19">
        <f aca="true" t="shared" si="0" ref="G4:G12">F4/E4</f>
        <v>0</v>
      </c>
      <c r="J4" s="4">
        <f aca="true" t="shared" si="1" ref="J4:J12">B4/$B$13</f>
        <v>0.008020983514047706</v>
      </c>
    </row>
    <row r="5" spans="1:10" ht="15">
      <c r="A5" s="3" t="s">
        <v>44</v>
      </c>
      <c r="B5" s="6">
        <v>12.0590454279</v>
      </c>
      <c r="C5" s="6">
        <v>10527.7800579</v>
      </c>
      <c r="D5" s="6">
        <v>13400.1066535</v>
      </c>
      <c r="E5" s="6">
        <v>19452.8891289</v>
      </c>
      <c r="F5" s="4">
        <v>18684.68098374157</v>
      </c>
      <c r="G5" s="19">
        <f t="shared" si="0"/>
        <v>0.9605093032675981</v>
      </c>
      <c r="J5" s="4">
        <f t="shared" si="1"/>
        <v>0.04822306974340001</v>
      </c>
    </row>
    <row r="6" spans="1:10" ht="15">
      <c r="A6" s="3" t="s">
        <v>45</v>
      </c>
      <c r="B6" s="6">
        <v>4.109474854425244</v>
      </c>
      <c r="C6" s="6">
        <v>1892.13394476</v>
      </c>
      <c r="D6" s="6">
        <v>2463.45075236</v>
      </c>
      <c r="E6" s="6">
        <v>2972.92444977</v>
      </c>
      <c r="F6" s="4">
        <v>1312.6117393647514</v>
      </c>
      <c r="G6" s="19">
        <f t="shared" si="0"/>
        <v>0.44152206406264427</v>
      </c>
      <c r="J6" s="4">
        <f t="shared" si="1"/>
        <v>0.016433431128404608</v>
      </c>
    </row>
    <row r="7" spans="1:10" ht="15">
      <c r="A7" s="3" t="s">
        <v>46</v>
      </c>
      <c r="B7" s="6">
        <v>2.085899117574498</v>
      </c>
      <c r="C7" s="6">
        <v>784.036466616</v>
      </c>
      <c r="D7" s="6">
        <v>1198.86320983</v>
      </c>
      <c r="E7" s="6">
        <v>2130.7753169</v>
      </c>
      <c r="F7" s="4"/>
      <c r="G7" s="19">
        <f t="shared" si="0"/>
        <v>0</v>
      </c>
      <c r="J7" s="4">
        <f t="shared" si="1"/>
        <v>0.008341328443109476</v>
      </c>
    </row>
    <row r="8" spans="1:10" ht="15">
      <c r="A8" s="3" t="s">
        <v>47</v>
      </c>
      <c r="B8" s="6">
        <v>16.6862438497</v>
      </c>
      <c r="C8" s="6">
        <v>48461.5938202</v>
      </c>
      <c r="D8" s="6">
        <v>72118.8936883</v>
      </c>
      <c r="E8" s="6">
        <v>74915.9553193</v>
      </c>
      <c r="F8" s="4">
        <v>69851.02501906207</v>
      </c>
      <c r="G8" s="19">
        <f t="shared" si="0"/>
        <v>0.9323918345744823</v>
      </c>
      <c r="J8" s="4">
        <f t="shared" si="1"/>
        <v>0.06672683221325162</v>
      </c>
    </row>
    <row r="9" spans="1:10" ht="15">
      <c r="A9" s="3" t="s">
        <v>54</v>
      </c>
      <c r="B9" s="6">
        <v>110.521089122</v>
      </c>
      <c r="C9" s="6">
        <v>29756.3535337</v>
      </c>
      <c r="D9" s="6">
        <v>45492.1382856</v>
      </c>
      <c r="E9" s="6">
        <v>83408.5574445</v>
      </c>
      <c r="F9" s="4">
        <v>11555.269052861157</v>
      </c>
      <c r="G9" s="19">
        <f t="shared" si="0"/>
        <v>0.13853817170438448</v>
      </c>
      <c r="J9" s="4">
        <f t="shared" si="1"/>
        <v>0.4419641853671049</v>
      </c>
    </row>
    <row r="10" spans="1:10" ht="15">
      <c r="A10" s="3" t="s">
        <v>48</v>
      </c>
      <c r="B10" s="6">
        <v>13.2213859547</v>
      </c>
      <c r="C10" s="6">
        <v>9723.07966542</v>
      </c>
      <c r="D10" s="6">
        <v>13784.5925907</v>
      </c>
      <c r="E10" s="6">
        <v>14453.1299846</v>
      </c>
      <c r="F10" s="4">
        <v>12517.597161189069</v>
      </c>
      <c r="G10" s="19">
        <f t="shared" si="0"/>
        <v>0.866082099484799</v>
      </c>
      <c r="J10" s="4">
        <f t="shared" si="1"/>
        <v>0.05287116802154189</v>
      </c>
    </row>
    <row r="11" spans="1:10" ht="15">
      <c r="A11" s="3" t="s">
        <v>49</v>
      </c>
      <c r="B11" s="6">
        <v>24.2205827615</v>
      </c>
      <c r="C11" s="6">
        <v>21465.6146985</v>
      </c>
      <c r="D11" s="6">
        <v>27914.6610578</v>
      </c>
      <c r="E11" s="6">
        <v>29846.6244899</v>
      </c>
      <c r="F11" s="4">
        <v>22771.876962114668</v>
      </c>
      <c r="G11" s="19">
        <f t="shared" si="0"/>
        <v>0.7629632278792731</v>
      </c>
      <c r="J11" s="4">
        <f t="shared" si="1"/>
        <v>0.09685599566872219</v>
      </c>
    </row>
    <row r="12" spans="1:10" ht="15">
      <c r="A12" s="3" t="s">
        <v>50</v>
      </c>
      <c r="B12" s="6">
        <v>27.9802266307</v>
      </c>
      <c r="C12" s="6">
        <v>36720.0549553</v>
      </c>
      <c r="D12" s="6">
        <v>54422.7483114</v>
      </c>
      <c r="E12" s="6">
        <v>56474.1182215</v>
      </c>
      <c r="F12" s="4">
        <v>9122.48994965941</v>
      </c>
      <c r="G12" s="19">
        <f t="shared" si="0"/>
        <v>0.16153399534065552</v>
      </c>
      <c r="J12" s="4">
        <f t="shared" si="1"/>
        <v>0.11189048323233279</v>
      </c>
    </row>
    <row r="13" spans="1:7" ht="15">
      <c r="A13" s="5" t="s">
        <v>55</v>
      </c>
      <c r="B13" s="8">
        <f>SUM(B3:B12)</f>
        <v>250.06797559897038</v>
      </c>
      <c r="C13" s="8">
        <f>SUM(C3:C12)</f>
        <v>233658.528791655</v>
      </c>
      <c r="D13" s="8">
        <f>SUM(D3:D12)</f>
        <v>322498.07969167</v>
      </c>
      <c r="E13" s="8">
        <f>SUM(E3:E12)</f>
        <v>375962.34359531006</v>
      </c>
      <c r="F13" s="26" t="s">
        <v>59</v>
      </c>
      <c r="G13" s="27">
        <f>AVERAGE(G3:G12)</f>
        <v>0.48702714735308944</v>
      </c>
    </row>
    <row r="14" spans="6:7" ht="15">
      <c r="F14" s="28" t="s">
        <v>60</v>
      </c>
      <c r="G14" s="29">
        <v>0.40498554057785885</v>
      </c>
    </row>
    <row r="15" spans="6:7" ht="45">
      <c r="F15" s="30" t="s">
        <v>61</v>
      </c>
      <c r="G15" s="31">
        <v>0.616</v>
      </c>
    </row>
    <row r="17" spans="4:6" ht="15">
      <c r="D17">
        <f>G3*B3</f>
        <v>22.557180491507268</v>
      </c>
      <c r="F17">
        <f>G3*J3</f>
        <v>0.09020419522922768</v>
      </c>
    </row>
    <row r="18" spans="4:6" ht="15">
      <c r="D18">
        <f aca="true" t="shared" si="2" ref="D18:D26">G4*B4</f>
        <v>0</v>
      </c>
      <c r="F18">
        <f aca="true" t="shared" si="3" ref="F18:F26">G4*J4</f>
        <v>0</v>
      </c>
    </row>
    <row r="19" spans="4:6" ht="15">
      <c r="D19">
        <f t="shared" si="2"/>
        <v>11.582825322024542</v>
      </c>
      <c r="F19">
        <f t="shared" si="3"/>
        <v>0.046318707120657936</v>
      </c>
    </row>
    <row r="20" spans="4:6" ht="15">
      <c r="D20">
        <f t="shared" si="2"/>
        <v>1.8144238199393683</v>
      </c>
      <c r="F20">
        <f t="shared" si="3"/>
        <v>0.007255722431444512</v>
      </c>
    </row>
    <row r="21" spans="4:8" ht="15">
      <c r="D21">
        <f t="shared" si="2"/>
        <v>0</v>
      </c>
      <c r="F21">
        <f t="shared" si="3"/>
        <v>0</v>
      </c>
      <c r="H21">
        <f>SUM(F17:F26)/SUM(J3:J12)</f>
        <v>0.40498554057785896</v>
      </c>
    </row>
    <row r="22" spans="4:6" ht="15">
      <c r="D22">
        <f t="shared" si="2"/>
        <v>15.558117515178953</v>
      </c>
      <c r="F22">
        <f t="shared" si="3"/>
        <v>0.062215553502657346</v>
      </c>
    </row>
    <row r="23" spans="4:6" ht="15">
      <c r="D23">
        <f t="shared" si="2"/>
        <v>15.311389621739217</v>
      </c>
      <c r="F23">
        <f t="shared" si="3"/>
        <v>0.061228910199576395</v>
      </c>
    </row>
    <row r="24" spans="4:6" ht="15">
      <c r="D24">
        <f t="shared" si="2"/>
        <v>11.45080570574541</v>
      </c>
      <c r="F24">
        <f t="shared" si="3"/>
        <v>0.045790772202310565</v>
      </c>
    </row>
    <row r="25" spans="4:6" ht="15">
      <c r="D25">
        <f t="shared" si="2"/>
        <v>18.479414004831117</v>
      </c>
      <c r="F25">
        <f t="shared" si="3"/>
        <v>0.07389756309486917</v>
      </c>
    </row>
    <row r="26" spans="4:6" ht="15">
      <c r="D26">
        <f t="shared" si="2"/>
        <v>4.519757798193979</v>
      </c>
      <c r="F26">
        <f t="shared" si="3"/>
        <v>0.01807411679711534</v>
      </c>
    </row>
  </sheetData>
  <sheetProtection/>
  <mergeCells count="1">
    <mergeCell ref="J1:J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17"/>
  <sheetViews>
    <sheetView zoomScalePageLayoutView="0" workbookViewId="0" topLeftCell="A1">
      <selection activeCell="E17" sqref="E17"/>
    </sheetView>
  </sheetViews>
  <sheetFormatPr defaultColWidth="9.140625" defaultRowHeight="15"/>
  <cols>
    <col min="1" max="1" width="18.7109375" style="0" customWidth="1"/>
    <col min="2" max="2" width="21.421875" style="0" customWidth="1"/>
    <col min="3" max="3" width="23.421875" style="0" customWidth="1"/>
    <col min="4" max="4" width="21.421875" style="0" customWidth="1"/>
    <col min="5" max="5" width="23.421875" style="0" customWidth="1"/>
    <col min="6" max="6" width="21.421875" style="0" customWidth="1"/>
    <col min="7" max="7" width="23.421875" style="0" customWidth="1"/>
  </cols>
  <sheetData>
    <row r="1" spans="1:7" ht="15">
      <c r="A1" t="s">
        <v>76</v>
      </c>
      <c r="B1" t="s">
        <v>77</v>
      </c>
      <c r="C1" t="s">
        <v>78</v>
      </c>
      <c r="D1" t="s">
        <v>79</v>
      </c>
      <c r="E1" t="s">
        <v>80</v>
      </c>
      <c r="F1" t="s">
        <v>81</v>
      </c>
      <c r="G1" t="s">
        <v>82</v>
      </c>
    </row>
    <row r="2" spans="1:7" ht="15">
      <c r="A2" t="s">
        <v>83</v>
      </c>
      <c r="B2" s="32">
        <v>5459276600</v>
      </c>
      <c r="C2" s="19">
        <v>0.5921882883069874</v>
      </c>
      <c r="D2" s="32">
        <v>5466065000</v>
      </c>
      <c r="E2" s="19">
        <v>0.5728721135333925</v>
      </c>
      <c r="F2" s="32">
        <v>5618010000</v>
      </c>
      <c r="G2" s="19">
        <v>0.5880965615568934</v>
      </c>
    </row>
    <row r="3" spans="1:7" ht="15">
      <c r="A3" t="s">
        <v>84</v>
      </c>
      <c r="B3" s="32">
        <v>329800000</v>
      </c>
      <c r="C3" s="19">
        <v>0.03577464777726127</v>
      </c>
      <c r="D3" s="32">
        <v>403850000</v>
      </c>
      <c r="E3" s="19">
        <v>0.042325585782543855</v>
      </c>
      <c r="F3" s="32">
        <v>339300000</v>
      </c>
      <c r="G3" s="19">
        <v>0.03551812177910931</v>
      </c>
    </row>
    <row r="4" spans="1:7" ht="15">
      <c r="A4" t="s">
        <v>85</v>
      </c>
      <c r="B4" s="32">
        <v>363584000</v>
      </c>
      <c r="C4" s="19">
        <v>0.03943932546224306</v>
      </c>
      <c r="D4" s="32">
        <v>425190000</v>
      </c>
      <c r="E4" s="19">
        <v>0.044562129055044745</v>
      </c>
      <c r="F4" s="32">
        <v>275700000</v>
      </c>
      <c r="G4" s="19">
        <v>0.028860436706455755</v>
      </c>
    </row>
    <row r="5" spans="1:7" ht="15">
      <c r="A5" t="s">
        <v>47</v>
      </c>
      <c r="B5" s="32">
        <v>663515000</v>
      </c>
      <c r="C5" s="19">
        <v>0.0719739703454503</v>
      </c>
      <c r="D5" s="32">
        <v>559572851</v>
      </c>
      <c r="E5" s="19">
        <v>0.058646152548181577</v>
      </c>
      <c r="F5" s="32">
        <v>652950000</v>
      </c>
      <c r="G5" s="19">
        <v>0.06835118660674751</v>
      </c>
    </row>
    <row r="6" spans="1:7" ht="15">
      <c r="A6" t="s">
        <v>86</v>
      </c>
      <c r="B6" s="32">
        <v>202351000</v>
      </c>
      <c r="C6" s="19">
        <v>0.021949774870759838</v>
      </c>
      <c r="D6" s="32">
        <v>271660000</v>
      </c>
      <c r="E6" s="19">
        <v>0.028471384508322057</v>
      </c>
      <c r="F6" s="32">
        <v>234500000</v>
      </c>
      <c r="G6" s="19">
        <v>0.024547596690837413</v>
      </c>
    </row>
    <row r="7" spans="1:7" ht="15">
      <c r="A7" t="s">
        <v>87</v>
      </c>
      <c r="B7" s="32">
        <v>190500000</v>
      </c>
      <c r="C7" s="19">
        <v>0.020664252278860738</v>
      </c>
      <c r="D7" s="32">
        <v>179320000</v>
      </c>
      <c r="E7" s="19">
        <v>0.018793671022720723</v>
      </c>
      <c r="F7" s="32">
        <v>156000000</v>
      </c>
      <c r="G7" s="19">
        <v>0.016330170932923823</v>
      </c>
    </row>
    <row r="8" spans="1:7" ht="15">
      <c r="A8" t="s">
        <v>88</v>
      </c>
      <c r="B8" s="32">
        <v>264560000</v>
      </c>
      <c r="C8" s="19">
        <v>0.028697819332784234</v>
      </c>
      <c r="D8" s="32">
        <v>268500000</v>
      </c>
      <c r="E8" s="19">
        <v>0.028140200031231955</v>
      </c>
      <c r="F8" s="32">
        <v>298550000</v>
      </c>
      <c r="G8" s="19">
        <v>0.03125238802579748</v>
      </c>
    </row>
    <row r="9" spans="1:7" ht="15">
      <c r="A9" t="s">
        <v>89</v>
      </c>
      <c r="B9" s="32">
        <v>269439286</v>
      </c>
      <c r="C9" s="19">
        <v>0.029227093856903464</v>
      </c>
      <c r="D9" s="32">
        <v>236000000</v>
      </c>
      <c r="E9" s="19">
        <v>0.024734030567488793</v>
      </c>
      <c r="F9" s="32">
        <v>122000000</v>
      </c>
      <c r="G9" s="19">
        <v>0.012771031114209656</v>
      </c>
    </row>
    <row r="10" spans="1:7" ht="15">
      <c r="A10" t="s">
        <v>90</v>
      </c>
      <c r="B10" s="32">
        <v>303700000</v>
      </c>
      <c r="C10" s="19">
        <v>0.03294348250440948</v>
      </c>
      <c r="D10" s="32">
        <v>231150000</v>
      </c>
      <c r="E10" s="19">
        <v>0.024225725278284045</v>
      </c>
      <c r="F10" s="32">
        <v>171000000</v>
      </c>
      <c r="G10" s="19">
        <v>0.01790037967647419</v>
      </c>
    </row>
    <row r="11" spans="1:7" ht="15">
      <c r="A11" t="s">
        <v>91</v>
      </c>
      <c r="B11" s="32">
        <v>686519000</v>
      </c>
      <c r="C11" s="19">
        <v>0.07446930084110863</v>
      </c>
      <c r="D11" s="32">
        <v>856486000</v>
      </c>
      <c r="E11" s="19">
        <v>0.08976419874841614</v>
      </c>
      <c r="F11" s="32">
        <v>914003000</v>
      </c>
      <c r="G11" s="19">
        <v>0.09567836681541778</v>
      </c>
    </row>
    <row r="12" spans="1:7" ht="15">
      <c r="A12" t="s">
        <v>92</v>
      </c>
      <c r="B12" s="32">
        <v>311377040</v>
      </c>
      <c r="C12" s="19">
        <v>0.03377623993913339</v>
      </c>
      <c r="D12" s="32">
        <v>361287000</v>
      </c>
      <c r="E12" s="19">
        <v>0.03786476144761154</v>
      </c>
      <c r="F12" s="32">
        <v>384357000</v>
      </c>
      <c r="G12" s="19">
        <v>0.04023471480298591</v>
      </c>
    </row>
    <row r="13" spans="1:7" ht="15">
      <c r="A13" t="s">
        <v>93</v>
      </c>
      <c r="B13" s="32">
        <v>61197000</v>
      </c>
      <c r="C13" s="19">
        <v>0.0066382690115981136</v>
      </c>
      <c r="D13" s="32">
        <v>74329149</v>
      </c>
      <c r="E13" s="19">
        <v>0.0077900823873789365</v>
      </c>
      <c r="F13" s="32">
        <v>147500000</v>
      </c>
      <c r="G13" s="19">
        <v>0.01544038597824528</v>
      </c>
    </row>
    <row r="14" spans="1:7" ht="15">
      <c r="A14" t="s">
        <v>94</v>
      </c>
      <c r="B14" s="32">
        <v>113000000</v>
      </c>
      <c r="C14" s="19">
        <v>0.01225753547250007</v>
      </c>
      <c r="D14" s="32">
        <v>208100000</v>
      </c>
      <c r="E14" s="19">
        <v>0.021809965089383127</v>
      </c>
      <c r="F14" s="32">
        <v>239000000</v>
      </c>
      <c r="G14" s="19">
        <v>0.025018659313902524</v>
      </c>
    </row>
    <row r="15" spans="1:7" ht="15">
      <c r="A15" s="33" t="s">
        <v>95</v>
      </c>
      <c r="B15" s="34">
        <f>SUM(B2:B14)</f>
        <v>9218818926</v>
      </c>
      <c r="C15" s="35">
        <f>SUM(C2:C14)</f>
        <v>1</v>
      </c>
      <c r="D15" s="34">
        <f>SUM(D2:D14)</f>
        <v>9541510000</v>
      </c>
      <c r="E15" s="35">
        <f>SUM(E2:E14)</f>
        <v>1</v>
      </c>
      <c r="F15" s="34">
        <f>SUM(F2:F14)</f>
        <v>9552870000</v>
      </c>
      <c r="G15" s="35">
        <f>SUM(G2:G14)</f>
        <v>0.9999999999999999</v>
      </c>
    </row>
    <row r="17" spans="1:7" ht="30">
      <c r="A17" s="1" t="s">
        <v>96</v>
      </c>
      <c r="B17" s="32">
        <f>SUM(B4,B5,B6,B11,B13)</f>
        <v>1977166000</v>
      </c>
      <c r="C17" s="19">
        <f>SUM(C4,C5,C6,C11,C13)</f>
        <v>0.21447064053115997</v>
      </c>
      <c r="D17" s="32">
        <f>SUM(D4,D5,D6,D11,D13)</f>
        <v>2187238000</v>
      </c>
      <c r="E17" s="19">
        <f>SUM(E4,E5,E6,E11,E13)</f>
        <v>0.22923394724734347</v>
      </c>
      <c r="F17" s="32">
        <f>SUM(F4,F5,F6,F11,F13)</f>
        <v>2224653000</v>
      </c>
      <c r="G17" s="19">
        <f>SUM(G4,G5,G6,G11,G13)</f>
        <v>0.23287797279770375</v>
      </c>
    </row>
  </sheetData>
  <sheetProtection/>
  <printOptions/>
  <pageMargins left="0.7" right="0.7" top="0.75" bottom="0.75" header="0.3" footer="0.3"/>
  <pageSetup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Brendon van Niekerk</dc:creator>
  <cp:keywords/>
  <dc:description/>
  <cp:lastModifiedBy>Elsabe Rossouw</cp:lastModifiedBy>
  <dcterms:created xsi:type="dcterms:W3CDTF">2016-06-20T15:49:07Z</dcterms:created>
  <dcterms:modified xsi:type="dcterms:W3CDTF">2017-06-05T07:04:13Z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